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sharedservice-my.sharepoint.com/personal/sarah_kamen_lbhf_gov_uk/Documents/Desktop/"/>
    </mc:Choice>
  </mc:AlternateContent>
  <xr:revisionPtr revIDLastSave="9" documentId="8_{9F6C8F97-33CB-4CBF-BF60-1C3CB729856B}" xr6:coauthVersionLast="47" xr6:coauthVersionMax="47" xr10:uidLastSave="{454383DF-9F42-4772-9AD3-A872085515B1}"/>
  <bookViews>
    <workbookView xWindow="1380" yWindow="315" windowWidth="27330" windowHeight="14985" xr2:uid="{D40D8BB7-AD69-4719-8CAA-C136D5C4A5E3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0" i="1" l="1"/>
  <c r="T21" i="1" s="1"/>
  <c r="E18" i="1"/>
  <c r="F18" i="1"/>
  <c r="G18" i="1"/>
  <c r="H18" i="1"/>
  <c r="I18" i="1"/>
  <c r="J18" i="1"/>
  <c r="K18" i="1"/>
  <c r="L18" i="1"/>
  <c r="T32" i="1"/>
  <c r="T25" i="1"/>
  <c r="T24" i="1"/>
  <c r="T22" i="1"/>
  <c r="S22" i="1"/>
  <c r="R22" i="1"/>
  <c r="Q22" i="1"/>
  <c r="S32" i="1"/>
  <c r="R32" i="1"/>
  <c r="S25" i="1"/>
  <c r="R25" i="1"/>
  <c r="S24" i="1"/>
  <c r="R24" i="1"/>
  <c r="S20" i="1"/>
  <c r="S21" i="1" s="1"/>
  <c r="R20" i="1"/>
  <c r="R21" i="1" s="1"/>
  <c r="Q20" i="1"/>
  <c r="T23" i="1" l="1"/>
  <c r="T28" i="1"/>
  <c r="T31" i="1"/>
  <c r="T34" i="1" s="1"/>
  <c r="R28" i="1"/>
  <c r="R29" i="1"/>
  <c r="T26" i="1"/>
  <c r="T30" i="1" s="1"/>
  <c r="T29" i="1"/>
  <c r="R23" i="1"/>
  <c r="S23" i="1"/>
  <c r="S29" i="1"/>
  <c r="S28" i="1"/>
  <c r="S31" i="1"/>
  <c r="S34" i="1" s="1"/>
  <c r="R31" i="1"/>
  <c r="R34" i="1" s="1"/>
  <c r="S26" i="1"/>
  <c r="S30" i="1" s="1"/>
  <c r="R26" i="1"/>
  <c r="R30" i="1" s="1"/>
  <c r="I43" i="1" l="1"/>
  <c r="D19" i="1"/>
  <c r="C19" i="1"/>
  <c r="C18" i="1" s="1"/>
  <c r="N32" i="1"/>
  <c r="O32" i="1"/>
  <c r="P32" i="1"/>
  <c r="Q32" i="1"/>
  <c r="M32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D24" i="1"/>
  <c r="E24" i="1"/>
  <c r="E31" i="1" s="1"/>
  <c r="E34" i="1" s="1"/>
  <c r="F24" i="1"/>
  <c r="G24" i="1"/>
  <c r="G28" i="1" s="1"/>
  <c r="H24" i="1"/>
  <c r="H31" i="1" s="1"/>
  <c r="H34" i="1" s="1"/>
  <c r="I24" i="1"/>
  <c r="J24" i="1"/>
  <c r="J28" i="1" s="1"/>
  <c r="K24" i="1"/>
  <c r="K28" i="1" s="1"/>
  <c r="L24" i="1"/>
  <c r="M24" i="1"/>
  <c r="M31" i="1" s="1"/>
  <c r="M34" i="1" s="1"/>
  <c r="N24" i="1"/>
  <c r="N28" i="1" s="1"/>
  <c r="O24" i="1"/>
  <c r="O31" i="1" s="1"/>
  <c r="O34" i="1" s="1"/>
  <c r="P24" i="1"/>
  <c r="P31" i="1" s="1"/>
  <c r="P34" i="1" s="1"/>
  <c r="Q24" i="1"/>
  <c r="Q31" i="1" s="1"/>
  <c r="Q34" i="1" s="1"/>
  <c r="D25" i="1"/>
  <c r="D29" i="1" s="1"/>
  <c r="E25" i="1"/>
  <c r="E29" i="1" s="1"/>
  <c r="F25" i="1"/>
  <c r="G25" i="1"/>
  <c r="G29" i="1" s="1"/>
  <c r="H25" i="1"/>
  <c r="H29" i="1" s="1"/>
  <c r="I25" i="1"/>
  <c r="I29" i="1" s="1"/>
  <c r="J25" i="1"/>
  <c r="K25" i="1"/>
  <c r="K29" i="1" s="1"/>
  <c r="L25" i="1"/>
  <c r="L29" i="1" s="1"/>
  <c r="M25" i="1"/>
  <c r="M29" i="1" s="1"/>
  <c r="N25" i="1"/>
  <c r="O25" i="1"/>
  <c r="O29" i="1" s="1"/>
  <c r="P25" i="1"/>
  <c r="P29" i="1" s="1"/>
  <c r="Q25" i="1"/>
  <c r="Q29" i="1" s="1"/>
  <c r="C25" i="1"/>
  <c r="C29" i="1" s="1"/>
  <c r="C24" i="1"/>
  <c r="C23" i="1" l="1"/>
  <c r="D23" i="1"/>
  <c r="D18" i="1"/>
  <c r="D31" i="1" s="1"/>
  <c r="D34" i="1" s="1"/>
  <c r="F28" i="1"/>
  <c r="L31" i="1"/>
  <c r="L34" i="1" s="1"/>
  <c r="I31" i="1"/>
  <c r="I34" i="1" s="1"/>
  <c r="M33" i="1"/>
  <c r="N31" i="1"/>
  <c r="N34" i="1" s="1"/>
  <c r="G31" i="1"/>
  <c r="G34" i="1" s="1"/>
  <c r="K31" i="1"/>
  <c r="K34" i="1" s="1"/>
  <c r="J31" i="1"/>
  <c r="J34" i="1" s="1"/>
  <c r="D21" i="1"/>
  <c r="C21" i="1"/>
  <c r="P26" i="1"/>
  <c r="P30" i="1" s="1"/>
  <c r="H26" i="1"/>
  <c r="H30" i="1" s="1"/>
  <c r="O26" i="1"/>
  <c r="O30" i="1" s="1"/>
  <c r="K26" i="1"/>
  <c r="K30" i="1" s="1"/>
  <c r="C26" i="1"/>
  <c r="C30" i="1" s="1"/>
  <c r="F26" i="1"/>
  <c r="C28" i="1"/>
  <c r="G26" i="1"/>
  <c r="G30" i="1" s="1"/>
  <c r="J26" i="1"/>
  <c r="J30" i="1" s="1"/>
  <c r="Q26" i="1"/>
  <c r="Q30" i="1" s="1"/>
  <c r="I26" i="1"/>
  <c r="I30" i="1" s="1"/>
  <c r="J29" i="1"/>
  <c r="Q28" i="1"/>
  <c r="I28" i="1"/>
  <c r="H28" i="1"/>
  <c r="P28" i="1"/>
  <c r="N26" i="1"/>
  <c r="N30" i="1" s="1"/>
  <c r="M26" i="1"/>
  <c r="M30" i="1" s="1"/>
  <c r="E26" i="1"/>
  <c r="E30" i="1" s="1"/>
  <c r="N29" i="1"/>
  <c r="F29" i="1"/>
  <c r="M28" i="1"/>
  <c r="E28" i="1"/>
  <c r="O28" i="1"/>
  <c r="L26" i="1"/>
  <c r="L30" i="1" s="1"/>
  <c r="D26" i="1"/>
  <c r="D30" i="1" s="1"/>
  <c r="L28" i="1"/>
  <c r="D28" i="1"/>
  <c r="F30" i="1" l="1"/>
  <c r="C31" i="1"/>
  <c r="C34" i="1" s="1"/>
  <c r="F31" i="1"/>
  <c r="F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tc={8E18AEBD-C3D8-4A06-8DC5-E97339B5AE57}</author>
    <author>tc={5525D111-3EA6-498A-A415-EE46693E7927}</author>
    <author>tc={0275AEFB-CE93-42B9-959E-830F98E6C2CF}</author>
    <author>tc={4B0005BD-3DBC-4ADD-8558-2E6E0440EC7F}</author>
  </authors>
  <commentList>
    <comment ref="Q32" authorId="0" shapeId="0" xr:uid="{8E18AEBD-C3D8-4A06-8DC5-E97339B5AE57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use as incomplete month of data.</t>
      </text>
    </comment>
    <comment ref="R32" authorId="1" shapeId="0" xr:uid="{5525D111-3EA6-498A-A415-EE46693E7927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use as incomplete month of data.</t>
      </text>
    </comment>
    <comment ref="S32" authorId="2" shapeId="0" xr:uid="{0275AEFB-CE93-42B9-959E-830F98E6C2CF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use as incomplete month of data.</t>
      </text>
    </comment>
    <comment ref="T32" authorId="3" shapeId="0" xr:uid="{4B0005BD-3DBC-4ADD-8558-2E6E0440EC7F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use as incomplete month of data.</t>
      </text>
    </comment>
  </commentList>
</comments>
</file>

<file path=xl/sharedStrings.xml><?xml version="1.0" encoding="utf-8"?>
<sst xmlns="http://schemas.openxmlformats.org/spreadsheetml/2006/main" count="35" uniqueCount="31">
  <si>
    <t>Cancelled</t>
  </si>
  <si>
    <t>Cancelled - Written Off</t>
  </si>
  <si>
    <t>Fully Paid</t>
  </si>
  <si>
    <t>Negative Balance - Closed</t>
  </si>
  <si>
    <t>Outstanding Balance - Closed</t>
  </si>
  <si>
    <t>Over Paid</t>
  </si>
  <si>
    <t>Part Paid - Cancelled - Closed</t>
  </si>
  <si>
    <t>Part Paid - Open</t>
  </si>
  <si>
    <t>Unknown</t>
  </si>
  <si>
    <t>UnPaid - Open</t>
  </si>
  <si>
    <t>Written Off</t>
  </si>
  <si>
    <t>Zero Debt</t>
  </si>
  <si>
    <t>Case Payment Status</t>
  </si>
  <si>
    <t>Month of TCPR Offence Date</t>
  </si>
  <si>
    <t>Open</t>
  </si>
  <si>
    <t>Tickets Issued</t>
  </si>
  <si>
    <t>Upheld</t>
  </si>
  <si>
    <t>Total Vehicles</t>
  </si>
  <si>
    <t>Total Alerts</t>
  </si>
  <si>
    <t>Conversion Rate</t>
  </si>
  <si>
    <t>Camera locations at</t>
  </si>
  <si>
    <t>Imperial Road</t>
  </si>
  <si>
    <t>Cresford/Bagleys</t>
  </si>
  <si>
    <t>Harwood Terrace/Waterfood Rd</t>
  </si>
  <si>
    <t>Broughton Road/pearscroft</t>
  </si>
  <si>
    <t>Hazelbury Road</t>
  </si>
  <si>
    <t>Total Vehicles vs. Alerts</t>
  </si>
  <si>
    <t>Disregarded Alerts</t>
  </si>
  <si>
    <t>Acceptance Rate</t>
  </si>
  <si>
    <t>Non Compliance</t>
  </si>
  <si>
    <t>Compliance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</si>
</sst>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0"/>
      <color rgb="FF333333"/>
      <name val="Segoe UI"/>
      <family val="2"/>
    </font>
    <font>
      <sz val="10"/>
      <color theme="1"/>
      <name val="Segoe UI"/>
      <family val="2"/>
    </font>
    <font>
      <sz val="10"/>
      <color rgb="FF666666"/>
      <name val="Segoe UI"/>
      <family val="2"/>
    </font>
    <font>
      <b/>
      <sz val="10"/>
      <color rgb="FF666666"/>
      <name val="Segoe UI"/>
      <family val="2"/>
    </font>
    <font>
      <b/>
      <sz val="10"/>
      <color rgb="FF333333"/>
      <name val="Segoe UI"/>
      <family val="2"/>
    </font>
    <font>
      <b/>
      <sz val="10"/>
      <color theme="1"/>
      <name val="Segoe UI"/>
      <family val="2"/>
    </font>
    <font>
      <sz val="10"/>
      <color theme="0"/>
      <name val="Segoe UI"/>
      <family val="2"/>
    </font>
    <font>
      <b/>
      <sz val="12"/>
      <color rgb="FF3F3F3F"/>
      <name val="Arial"/>
      <family val="2"/>
    </font>
    <font>
      <b/>
      <sz val="10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1" fillId="4" borderId="2" applyNumberFormat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2" applyFont="1" applyBorder="1" applyAlignment="1">
      <alignment horizontal="left" vertical="top"/>
    </xf>
    <xf numFmtId="164" fontId="8" fillId="0" borderId="0" xfId="1" applyNumberFormat="1" applyFont="1" applyBorder="1" applyAlignment="1">
      <alignment vertical="center"/>
    </xf>
    <xf numFmtId="0" fontId="7" fillId="0" borderId="0" xfId="2" applyFont="1" applyBorder="1" applyAlignment="1">
      <alignment horizontal="left" vertical="top"/>
    </xf>
    <xf numFmtId="0" fontId="9" fillId="0" borderId="0" xfId="0" applyFont="1"/>
    <xf numFmtId="164" fontId="5" fillId="0" borderId="0" xfId="0" applyNumberFormat="1" applyFont="1"/>
    <xf numFmtId="9" fontId="5" fillId="0" borderId="0" xfId="3" applyFont="1"/>
    <xf numFmtId="17" fontId="5" fillId="0" borderId="0" xfId="0" applyNumberFormat="1" applyFont="1"/>
    <xf numFmtId="0" fontId="5" fillId="0" borderId="0" xfId="0" applyFont="1" applyAlignment="1">
      <alignment vertical="center"/>
    </xf>
    <xf numFmtId="0" fontId="6" fillId="0" borderId="1" xfId="2" applyFont="1" applyBorder="1" applyAlignment="1">
      <alignment horizontal="left" vertical="top"/>
    </xf>
    <xf numFmtId="164" fontId="4" fillId="0" borderId="1" xfId="1" applyNumberFormat="1" applyFont="1" applyBorder="1" applyAlignment="1">
      <alignment vertical="center"/>
    </xf>
    <xf numFmtId="164" fontId="3" fillId="0" borderId="1" xfId="1" applyNumberFormat="1" applyFont="1" applyBorder="1"/>
    <xf numFmtId="0" fontId="6" fillId="0" borderId="1" xfId="2" applyFont="1" applyFill="1" applyBorder="1" applyAlignment="1">
      <alignment horizontal="left" vertical="top"/>
    </xf>
    <xf numFmtId="164" fontId="5" fillId="0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/>
    <xf numFmtId="164" fontId="5" fillId="0" borderId="1" xfId="1" applyNumberFormat="1" applyFont="1" applyFill="1" applyBorder="1"/>
    <xf numFmtId="9" fontId="5" fillId="0" borderId="1" xfId="3" applyFont="1" applyFill="1" applyBorder="1"/>
    <xf numFmtId="9" fontId="3" fillId="0" borderId="1" xfId="3" applyFont="1" applyBorder="1"/>
    <xf numFmtId="0" fontId="7" fillId="0" borderId="1" xfId="2" applyFont="1" applyBorder="1" applyAlignment="1">
      <alignment horizontal="left" vertical="top"/>
    </xf>
    <xf numFmtId="164" fontId="9" fillId="0" borderId="1" xfId="1" applyNumberFormat="1" applyFont="1" applyFill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9" fontId="9" fillId="0" borderId="1" xfId="3" applyFont="1" applyFill="1" applyBorder="1" applyAlignment="1">
      <alignment vertical="center"/>
    </xf>
    <xf numFmtId="9" fontId="8" fillId="0" borderId="1" xfId="3" applyFont="1" applyBorder="1" applyAlignment="1">
      <alignment vertical="center"/>
    </xf>
    <xf numFmtId="164" fontId="5" fillId="0" borderId="1" xfId="0" applyNumberFormat="1" applyFont="1" applyFill="1" applyBorder="1"/>
    <xf numFmtId="16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9" fontId="5" fillId="0" borderId="1" xfId="3" applyFont="1" applyBorder="1"/>
    <xf numFmtId="10" fontId="9" fillId="0" borderId="1" xfId="3" applyNumberFormat="1" applyFont="1" applyFill="1" applyBorder="1"/>
    <xf numFmtId="10" fontId="9" fillId="0" borderId="1" xfId="3" applyNumberFormat="1" applyFont="1" applyBorder="1"/>
    <xf numFmtId="0" fontId="5" fillId="2" borderId="1" xfId="0" applyFont="1" applyFill="1" applyBorder="1"/>
    <xf numFmtId="10" fontId="5" fillId="0" borderId="1" xfId="3" applyNumberFormat="1" applyFont="1" applyFill="1" applyBorder="1"/>
    <xf numFmtId="9" fontId="5" fillId="2" borderId="1" xfId="3" applyFont="1" applyFill="1" applyBorder="1"/>
    <xf numFmtId="9" fontId="5" fillId="3" borderId="1" xfId="3" applyFont="1" applyFill="1" applyBorder="1"/>
    <xf numFmtId="10" fontId="5" fillId="0" borderId="1" xfId="0" applyNumberFormat="1" applyFont="1" applyFill="1" applyBorder="1"/>
    <xf numFmtId="0" fontId="10" fillId="0" borderId="0" xfId="0" applyFont="1" applyFill="1"/>
    <xf numFmtId="0" fontId="4" fillId="5" borderId="1" xfId="2" applyFont="1" applyFill="1" applyBorder="1" applyAlignment="1">
      <alignment horizontal="left" vertical="center"/>
    </xf>
    <xf numFmtId="0" fontId="3" fillId="6" borderId="1" xfId="2" applyFont="1" applyFill="1" applyBorder="1"/>
    <xf numFmtId="17" fontId="11" fillId="4" borderId="2" xfId="4" applyNumberFormat="1" applyAlignment="1">
      <alignment horizontal="center" vertical="center"/>
    </xf>
    <xf numFmtId="0" fontId="12" fillId="6" borderId="1" xfId="2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_Sheet1" xfId="2" xr:uid="{2A063975-ED31-4A03-8F00-28D9D9AC5A79}"/>
    <cellStyle name="Output" xfId="4" builtin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rea Jones" id="{8F3256F4-B0B4-4166-9D8F-0FCF44EF622E}" userId="S::Andrea.Jones@marstonholdings.co.uk::601abede-579c-40b3-8a13-dedb3648468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32" dT="2021-10-22T08:59:04.67" personId="{8F3256F4-B0B4-4166-9D8F-0FCF44EF622E}" id="{8E18AEBD-C3D8-4A06-8DC5-E97339B5AE57}">
    <text>Did not use as incomplete month of data.</text>
  </threadedComment>
  <threadedComment ref="R32" dT="2021-10-22T08:59:04.67" personId="{8F3256F4-B0B4-4166-9D8F-0FCF44EF622E}" id="{5525D111-3EA6-498A-A415-EE46693E7927}">
    <text>Did not use as incomplete month of data.</text>
  </threadedComment>
  <threadedComment ref="S32" dT="2021-10-22T08:59:04.67" personId="{8F3256F4-B0B4-4166-9D8F-0FCF44EF622E}" id="{0275AEFB-CE93-42B9-959E-830F98E6C2CF}">
    <text>Did not use as incomplete month of data.</text>
  </threadedComment>
  <threadedComment ref="T32" dT="2021-10-22T08:59:04.67" personId="{8F3256F4-B0B4-4166-9D8F-0FCF44EF622E}" id="{4B0005BD-3DBC-4ADD-8558-2E6E0440EC7F}">
    <text>Did not use as incomplete month of data.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DD3C1-661F-4AEC-BBDD-A6F1749B1D7B}">
  <dimension ref="B4:T51"/>
  <sheetViews>
    <sheetView showGridLines="0" tabSelected="1" zoomScale="80" zoomScaleNormal="80" workbookViewId="0">
      <selection activeCell="B2" sqref="B2"/>
    </sheetView>
  </sheetViews>
  <sheetFormatPr defaultColWidth="9.21875" defaultRowHeight="14.25" x14ac:dyDescent="0.25"/>
  <cols>
    <col min="1" max="1" width="4.33203125" style="1" customWidth="1"/>
    <col min="2" max="2" width="18.77734375" style="1" customWidth="1"/>
    <col min="3" max="20" width="11.77734375" style="1" customWidth="1"/>
    <col min="21" max="16384" width="9.21875" style="1"/>
  </cols>
  <sheetData>
    <row r="4" spans="2:20" x14ac:dyDescent="0.25">
      <c r="B4" s="39"/>
      <c r="C4" s="41" t="s">
        <v>13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2:20" s="9" customFormat="1" ht="15.75" x14ac:dyDescent="0.2">
      <c r="B5" s="38" t="s">
        <v>12</v>
      </c>
      <c r="C5" s="40">
        <v>44044</v>
      </c>
      <c r="D5" s="40">
        <v>44075</v>
      </c>
      <c r="E5" s="40">
        <v>44105</v>
      </c>
      <c r="F5" s="40">
        <v>44136</v>
      </c>
      <c r="G5" s="40">
        <v>44166</v>
      </c>
      <c r="H5" s="40">
        <v>44197</v>
      </c>
      <c r="I5" s="40">
        <v>44228</v>
      </c>
      <c r="J5" s="40">
        <v>44256</v>
      </c>
      <c r="K5" s="40">
        <v>44287</v>
      </c>
      <c r="L5" s="40">
        <v>44317</v>
      </c>
      <c r="M5" s="40">
        <v>44348</v>
      </c>
      <c r="N5" s="40">
        <v>44378</v>
      </c>
      <c r="O5" s="40">
        <v>44409</v>
      </c>
      <c r="P5" s="40">
        <v>44440</v>
      </c>
      <c r="Q5" s="40">
        <v>44470</v>
      </c>
      <c r="R5" s="40">
        <v>44501</v>
      </c>
      <c r="S5" s="40">
        <v>44531</v>
      </c>
      <c r="T5" s="40">
        <v>44562</v>
      </c>
    </row>
    <row r="6" spans="2:20" hidden="1" x14ac:dyDescent="0.25">
      <c r="B6" s="10" t="s">
        <v>0</v>
      </c>
      <c r="C6" s="11">
        <v>39905</v>
      </c>
      <c r="D6" s="11">
        <v>44035</v>
      </c>
      <c r="E6" s="11">
        <v>30873</v>
      </c>
      <c r="F6" s="11">
        <v>20964</v>
      </c>
      <c r="G6" s="11">
        <v>19419</v>
      </c>
      <c r="H6" s="11">
        <v>12033</v>
      </c>
      <c r="I6" s="11">
        <v>12682</v>
      </c>
      <c r="J6" s="11">
        <v>16737</v>
      </c>
      <c r="K6" s="11">
        <v>16568</v>
      </c>
      <c r="L6" s="11">
        <v>21502</v>
      </c>
      <c r="M6" s="11">
        <v>19373</v>
      </c>
      <c r="N6" s="11">
        <v>16517</v>
      </c>
      <c r="O6" s="11">
        <v>16641</v>
      </c>
      <c r="P6" s="11">
        <v>18493</v>
      </c>
      <c r="Q6" s="11">
        <v>27662</v>
      </c>
      <c r="R6" s="11">
        <v>28337</v>
      </c>
      <c r="S6" s="11">
        <v>28298</v>
      </c>
      <c r="T6" s="11">
        <v>25123</v>
      </c>
    </row>
    <row r="7" spans="2:20" hidden="1" x14ac:dyDescent="0.25">
      <c r="B7" s="10" t="s">
        <v>1</v>
      </c>
      <c r="C7" s="12">
        <v>2</v>
      </c>
      <c r="D7" s="12"/>
      <c r="E7" s="11">
        <v>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2:20" hidden="1" x14ac:dyDescent="0.25">
      <c r="B8" s="10" t="s">
        <v>2</v>
      </c>
      <c r="C8" s="11">
        <v>22009</v>
      </c>
      <c r="D8" s="11">
        <v>23423</v>
      </c>
      <c r="E8" s="11">
        <v>13557</v>
      </c>
      <c r="F8" s="11">
        <v>7020</v>
      </c>
      <c r="G8" s="11">
        <v>7531</v>
      </c>
      <c r="H8" s="11">
        <v>3892</v>
      </c>
      <c r="I8" s="11">
        <v>3766</v>
      </c>
      <c r="J8" s="11">
        <v>5382</v>
      </c>
      <c r="K8" s="11">
        <v>5468</v>
      </c>
      <c r="L8" s="11">
        <v>6706</v>
      </c>
      <c r="M8" s="11">
        <v>6320</v>
      </c>
      <c r="N8" s="11">
        <v>5410</v>
      </c>
      <c r="O8" s="11">
        <v>5588</v>
      </c>
      <c r="P8" s="11">
        <v>5604</v>
      </c>
      <c r="Q8" s="12">
        <v>7220</v>
      </c>
      <c r="R8" s="12">
        <v>6912</v>
      </c>
      <c r="S8" s="12">
        <v>5949</v>
      </c>
      <c r="T8" s="12">
        <v>3710</v>
      </c>
    </row>
    <row r="9" spans="2:20" hidden="1" x14ac:dyDescent="0.25">
      <c r="B9" s="10" t="s">
        <v>3</v>
      </c>
      <c r="C9" s="12">
        <v>6</v>
      </c>
      <c r="D9" s="11"/>
      <c r="E9" s="11">
        <v>1</v>
      </c>
      <c r="F9" s="12"/>
      <c r="G9" s="11"/>
      <c r="H9" s="12"/>
      <c r="I9" s="12"/>
      <c r="J9" s="12">
        <v>1</v>
      </c>
      <c r="K9" s="12"/>
      <c r="L9" s="12"/>
      <c r="M9" s="11"/>
      <c r="N9" s="12"/>
      <c r="O9" s="12"/>
      <c r="P9" s="12"/>
      <c r="Q9" s="12"/>
      <c r="R9" s="12"/>
      <c r="S9" s="12"/>
      <c r="T9" s="12"/>
    </row>
    <row r="10" spans="2:20" hidden="1" x14ac:dyDescent="0.25">
      <c r="B10" s="10" t="s">
        <v>4</v>
      </c>
      <c r="C10" s="11">
        <v>2</v>
      </c>
      <c r="D10" s="11">
        <v>20</v>
      </c>
      <c r="E10" s="11">
        <v>1</v>
      </c>
      <c r="F10" s="11">
        <v>3</v>
      </c>
      <c r="G10" s="12"/>
      <c r="H10" s="12"/>
      <c r="I10" s="12"/>
      <c r="J10" s="12"/>
      <c r="K10" s="12"/>
      <c r="L10" s="12"/>
      <c r="M10" s="11">
        <v>1</v>
      </c>
      <c r="N10" s="12">
        <v>1</v>
      </c>
      <c r="O10" s="12"/>
      <c r="P10" s="12"/>
      <c r="Q10" s="12"/>
      <c r="R10" s="12"/>
      <c r="S10" s="12"/>
      <c r="T10" s="12"/>
    </row>
    <row r="11" spans="2:20" hidden="1" x14ac:dyDescent="0.25">
      <c r="B11" s="10" t="s">
        <v>5</v>
      </c>
      <c r="C11" s="11">
        <v>19</v>
      </c>
      <c r="D11" s="11">
        <v>26</v>
      </c>
      <c r="E11" s="11">
        <v>16</v>
      </c>
      <c r="F11" s="11">
        <v>10</v>
      </c>
      <c r="G11" s="11">
        <v>7</v>
      </c>
      <c r="H11" s="11">
        <v>1</v>
      </c>
      <c r="I11" s="11">
        <v>1</v>
      </c>
      <c r="J11" s="11">
        <v>3</v>
      </c>
      <c r="K11" s="11">
        <v>6</v>
      </c>
      <c r="L11" s="11">
        <v>4</v>
      </c>
      <c r="M11" s="11">
        <v>7</v>
      </c>
      <c r="N11" s="11">
        <v>9</v>
      </c>
      <c r="O11" s="11">
        <v>5</v>
      </c>
      <c r="P11" s="11">
        <v>21</v>
      </c>
      <c r="Q11" s="12">
        <v>19</v>
      </c>
      <c r="R11" s="12">
        <v>27</v>
      </c>
      <c r="S11" s="12">
        <v>17</v>
      </c>
      <c r="T11" s="12">
        <v>13</v>
      </c>
    </row>
    <row r="12" spans="2:20" hidden="1" x14ac:dyDescent="0.25">
      <c r="B12" s="10" t="s">
        <v>6</v>
      </c>
      <c r="C12" s="11">
        <v>572</v>
      </c>
      <c r="D12" s="11">
        <v>589</v>
      </c>
      <c r="E12" s="11">
        <v>295</v>
      </c>
      <c r="F12" s="11">
        <v>145</v>
      </c>
      <c r="G12" s="11">
        <v>236</v>
      </c>
      <c r="H12" s="11">
        <v>85</v>
      </c>
      <c r="I12" s="11">
        <v>100</v>
      </c>
      <c r="J12" s="11">
        <v>113</v>
      </c>
      <c r="K12" s="11">
        <v>89</v>
      </c>
      <c r="L12" s="11">
        <v>121</v>
      </c>
      <c r="M12" s="11">
        <v>92</v>
      </c>
      <c r="N12" s="11">
        <v>94</v>
      </c>
      <c r="O12" s="11">
        <v>109</v>
      </c>
      <c r="P12" s="11">
        <v>71</v>
      </c>
      <c r="Q12" s="12">
        <v>87</v>
      </c>
      <c r="R12" s="12">
        <v>88</v>
      </c>
      <c r="S12" s="12">
        <v>160</v>
      </c>
      <c r="T12" s="12">
        <v>33</v>
      </c>
    </row>
    <row r="13" spans="2:20" hidden="1" x14ac:dyDescent="0.25">
      <c r="B13" s="10" t="s">
        <v>7</v>
      </c>
      <c r="C13" s="11">
        <v>4</v>
      </c>
      <c r="D13" s="11">
        <v>5</v>
      </c>
      <c r="E13" s="11">
        <v>9</v>
      </c>
      <c r="F13" s="11">
        <v>2</v>
      </c>
      <c r="G13" s="11">
        <v>5</v>
      </c>
      <c r="H13" s="11">
        <v>2</v>
      </c>
      <c r="I13" s="11">
        <v>3</v>
      </c>
      <c r="J13" s="11">
        <v>2</v>
      </c>
      <c r="K13" s="11"/>
      <c r="L13" s="11">
        <v>2</v>
      </c>
      <c r="M13" s="11">
        <v>2</v>
      </c>
      <c r="N13" s="11">
        <v>3</v>
      </c>
      <c r="O13" s="11">
        <v>1</v>
      </c>
      <c r="P13" s="11">
        <v>4</v>
      </c>
      <c r="Q13" s="12">
        <v>15</v>
      </c>
      <c r="R13" s="12">
        <v>33</v>
      </c>
      <c r="S13" s="12">
        <v>71</v>
      </c>
      <c r="T13" s="12">
        <v>11</v>
      </c>
    </row>
    <row r="14" spans="2:20" hidden="1" x14ac:dyDescent="0.25">
      <c r="B14" s="10" t="s">
        <v>8</v>
      </c>
      <c r="C14" s="11">
        <v>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hidden="1" x14ac:dyDescent="0.25">
      <c r="B15" s="10" t="s">
        <v>9</v>
      </c>
      <c r="C15" s="11">
        <v>3770</v>
      </c>
      <c r="D15" s="11">
        <v>4742</v>
      </c>
      <c r="E15" s="11">
        <v>3509</v>
      </c>
      <c r="F15" s="11">
        <v>2318</v>
      </c>
      <c r="G15" s="11">
        <v>1994</v>
      </c>
      <c r="H15" s="11">
        <v>1224</v>
      </c>
      <c r="I15" s="11">
        <v>1172</v>
      </c>
      <c r="J15" s="11">
        <v>1685</v>
      </c>
      <c r="K15" s="11">
        <v>1663</v>
      </c>
      <c r="L15" s="11">
        <v>2067</v>
      </c>
      <c r="M15" s="11">
        <v>1896</v>
      </c>
      <c r="N15" s="11">
        <v>1749</v>
      </c>
      <c r="O15" s="11">
        <v>2070</v>
      </c>
      <c r="P15" s="11">
        <v>2047</v>
      </c>
      <c r="Q15" s="11">
        <v>3116</v>
      </c>
      <c r="R15" s="11">
        <v>3737</v>
      </c>
      <c r="S15" s="11">
        <v>4506</v>
      </c>
      <c r="T15" s="11">
        <v>11698</v>
      </c>
    </row>
    <row r="16" spans="2:20" hidden="1" x14ac:dyDescent="0.25">
      <c r="B16" s="10" t="s">
        <v>10</v>
      </c>
      <c r="C16" s="11">
        <v>4</v>
      </c>
      <c r="D16" s="11">
        <v>6</v>
      </c>
      <c r="E16" s="11">
        <v>9</v>
      </c>
      <c r="F16" s="11">
        <v>22</v>
      </c>
      <c r="G16" s="12"/>
      <c r="H16" s="11">
        <v>1</v>
      </c>
      <c r="I16" s="12"/>
      <c r="J16" s="11">
        <v>1</v>
      </c>
      <c r="K16" s="11">
        <v>7</v>
      </c>
      <c r="L16" s="12"/>
      <c r="M16" s="12"/>
      <c r="N16" s="12"/>
      <c r="O16" s="12"/>
      <c r="P16" s="12"/>
      <c r="Q16" s="12"/>
      <c r="R16" s="12">
        <v>1</v>
      </c>
      <c r="S16" s="12"/>
      <c r="T16" s="12"/>
    </row>
    <row r="17" spans="2:20" hidden="1" x14ac:dyDescent="0.25">
      <c r="B17" s="10" t="s">
        <v>11</v>
      </c>
      <c r="C17" s="11">
        <v>1</v>
      </c>
      <c r="D17" s="11">
        <v>2</v>
      </c>
      <c r="E17" s="11">
        <v>1</v>
      </c>
      <c r="F17" s="11">
        <v>1</v>
      </c>
      <c r="G17" s="11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 x14ac:dyDescent="0.25">
      <c r="B18" s="13" t="s">
        <v>17</v>
      </c>
      <c r="C18" s="14">
        <f>SUM(C19*C32)</f>
        <v>403736.55</v>
      </c>
      <c r="D18" s="14">
        <f t="shared" ref="D18:H18" si="0">SUM(D19*D32)</f>
        <v>457712.2704000001</v>
      </c>
      <c r="E18" s="14">
        <f t="shared" si="0"/>
        <v>321189</v>
      </c>
      <c r="F18" s="14">
        <f t="shared" si="0"/>
        <v>205347.47999999998</v>
      </c>
      <c r="G18" s="14">
        <f t="shared" si="0"/>
        <v>204960</v>
      </c>
      <c r="H18" s="14">
        <f t="shared" si="0"/>
        <v>117973.8</v>
      </c>
      <c r="I18" s="14">
        <f t="shared" ref="I18" si="1">SUM(I19*I32)</f>
        <v>119221.20000000001</v>
      </c>
      <c r="J18" s="15">
        <f t="shared" ref="J18" si="2">SUM(J19*J32)</f>
        <v>161200.80000000002</v>
      </c>
      <c r="K18" s="15">
        <f t="shared" ref="K18" si="3">SUM(K19*K32)</f>
        <v>165450.1</v>
      </c>
      <c r="L18" s="15">
        <f t="shared" ref="L18" si="4">SUM(L19*L32)</f>
        <v>224822.79</v>
      </c>
      <c r="M18" s="16">
        <v>205162</v>
      </c>
      <c r="N18" s="16">
        <v>197129</v>
      </c>
      <c r="O18" s="16">
        <v>164304</v>
      </c>
      <c r="P18" s="16">
        <v>197525</v>
      </c>
      <c r="Q18" s="16">
        <v>220403</v>
      </c>
      <c r="R18" s="16">
        <v>214280</v>
      </c>
      <c r="S18" s="16">
        <v>189022</v>
      </c>
      <c r="T18" s="16">
        <v>220226</v>
      </c>
    </row>
    <row r="19" spans="2:20" x14ac:dyDescent="0.25">
      <c r="B19" s="13" t="s">
        <v>18</v>
      </c>
      <c r="C19" s="14">
        <f>C22*105%</f>
        <v>69609.75</v>
      </c>
      <c r="D19" s="14">
        <f>D22*112%</f>
        <v>81588.640000000014</v>
      </c>
      <c r="E19" s="14">
        <v>58398</v>
      </c>
      <c r="F19" s="14">
        <v>36933</v>
      </c>
      <c r="G19" s="14">
        <v>36600</v>
      </c>
      <c r="H19" s="17">
        <v>21847</v>
      </c>
      <c r="I19" s="17">
        <v>22078</v>
      </c>
      <c r="J19" s="16">
        <v>29852</v>
      </c>
      <c r="K19" s="16">
        <v>31217</v>
      </c>
      <c r="L19" s="16">
        <v>39933</v>
      </c>
      <c r="M19" s="16">
        <v>37285</v>
      </c>
      <c r="N19" s="16">
        <v>33989</v>
      </c>
      <c r="O19" s="16">
        <v>33229</v>
      </c>
      <c r="P19" s="16">
        <v>36601</v>
      </c>
      <c r="Q19" s="16">
        <v>56586</v>
      </c>
      <c r="R19" s="16">
        <v>56256</v>
      </c>
      <c r="S19" s="16">
        <v>48555</v>
      </c>
      <c r="T19" s="16">
        <v>50026</v>
      </c>
    </row>
    <row r="20" spans="2:20" x14ac:dyDescent="0.25">
      <c r="B20" s="10" t="s">
        <v>27</v>
      </c>
      <c r="C20" s="14">
        <v>2734</v>
      </c>
      <c r="D20" s="14">
        <v>7952</v>
      </c>
      <c r="E20" s="14">
        <v>9703</v>
      </c>
      <c r="F20" s="14">
        <v>5657</v>
      </c>
      <c r="G20" s="14">
        <v>6905</v>
      </c>
      <c r="H20" s="17">
        <v>4264</v>
      </c>
      <c r="I20" s="17">
        <v>3716</v>
      </c>
      <c r="J20" s="16">
        <v>4913</v>
      </c>
      <c r="K20" s="16">
        <v>6317</v>
      </c>
      <c r="L20" s="16">
        <v>8804</v>
      </c>
      <c r="M20" s="16">
        <v>8026</v>
      </c>
      <c r="N20" s="12">
        <v>9902</v>
      </c>
      <c r="O20" s="12">
        <v>7629</v>
      </c>
      <c r="P20" s="12">
        <v>8913</v>
      </c>
      <c r="Q20" s="12">
        <f>12532+4126</f>
        <v>16658</v>
      </c>
      <c r="R20" s="12">
        <f>11025+4213</f>
        <v>15238</v>
      </c>
      <c r="S20" s="12">
        <f>4269+3394</f>
        <v>7663</v>
      </c>
      <c r="T20" s="12">
        <f>4334+3655</f>
        <v>7989</v>
      </c>
    </row>
    <row r="21" spans="2:20" x14ac:dyDescent="0.25">
      <c r="B21" s="10" t="s">
        <v>28</v>
      </c>
      <c r="C21" s="18">
        <f t="shared" ref="C21:P21" si="5">(C19-C20)/C19</f>
        <v>0.96072389284547066</v>
      </c>
      <c r="D21" s="18">
        <f t="shared" si="5"/>
        <v>0.90253545101376864</v>
      </c>
      <c r="E21" s="18">
        <f t="shared" si="5"/>
        <v>0.83384704955649169</v>
      </c>
      <c r="F21" s="18">
        <f t="shared" si="5"/>
        <v>0.84683074756992394</v>
      </c>
      <c r="G21" s="18">
        <f t="shared" si="5"/>
        <v>0.8113387978142077</v>
      </c>
      <c r="H21" s="18">
        <f t="shared" si="5"/>
        <v>0.80482446102439698</v>
      </c>
      <c r="I21" s="18">
        <f t="shared" si="5"/>
        <v>0.83168765286710755</v>
      </c>
      <c r="J21" s="19">
        <f t="shared" si="5"/>
        <v>0.83542141230068334</v>
      </c>
      <c r="K21" s="19">
        <f t="shared" si="5"/>
        <v>0.79764231027965526</v>
      </c>
      <c r="L21" s="19">
        <f t="shared" si="5"/>
        <v>0.77953071394585927</v>
      </c>
      <c r="M21" s="19">
        <f t="shared" si="5"/>
        <v>0.78473917124849135</v>
      </c>
      <c r="N21" s="19">
        <f t="shared" si="5"/>
        <v>0.70867045220512515</v>
      </c>
      <c r="O21" s="19">
        <f t="shared" si="5"/>
        <v>0.77041138764332362</v>
      </c>
      <c r="P21" s="19">
        <f t="shared" si="5"/>
        <v>0.75648206333160295</v>
      </c>
      <c r="Q21" s="19">
        <f>(Q19-Q20)/Q19</f>
        <v>0.70561623016293784</v>
      </c>
      <c r="R21" s="19">
        <f t="shared" ref="R21:S21" si="6">(R19-R20)/R19</f>
        <v>0.72913111490329918</v>
      </c>
      <c r="S21" s="19">
        <f t="shared" si="6"/>
        <v>0.84217897229945426</v>
      </c>
      <c r="T21" s="19">
        <f t="shared" ref="T21" si="7">(T19-T20)/T19</f>
        <v>0.84030304241794262</v>
      </c>
    </row>
    <row r="22" spans="2:20" s="5" customFormat="1" x14ac:dyDescent="0.25">
      <c r="B22" s="20" t="s">
        <v>15</v>
      </c>
      <c r="C22" s="21">
        <v>66295</v>
      </c>
      <c r="D22" s="21">
        <v>72847</v>
      </c>
      <c r="E22" s="21">
        <v>48273</v>
      </c>
      <c r="F22" s="21">
        <v>30485</v>
      </c>
      <c r="G22" s="21">
        <v>29193</v>
      </c>
      <c r="H22" s="21">
        <v>17235</v>
      </c>
      <c r="I22" s="21">
        <v>17711</v>
      </c>
      <c r="J22" s="22">
        <v>23912</v>
      </c>
      <c r="K22" s="22">
        <v>23775</v>
      </c>
      <c r="L22" s="22">
        <v>30374</v>
      </c>
      <c r="M22" s="22">
        <v>27658</v>
      </c>
      <c r="N22" s="22">
        <v>23761</v>
      </c>
      <c r="O22" s="22">
        <v>24404</v>
      </c>
      <c r="P22" s="22">
        <v>26231</v>
      </c>
      <c r="Q22" s="22">
        <f>SUM(Q6:Q17)</f>
        <v>38119</v>
      </c>
      <c r="R22" s="22">
        <f t="shared" ref="R22:S22" si="8">SUM(R6:R17)</f>
        <v>39135</v>
      </c>
      <c r="S22" s="22">
        <f t="shared" si="8"/>
        <v>39001</v>
      </c>
      <c r="T22" s="22">
        <f t="shared" ref="T22" si="9">SUM(T6:T17)</f>
        <v>40588</v>
      </c>
    </row>
    <row r="23" spans="2:20" s="5" customFormat="1" x14ac:dyDescent="0.25">
      <c r="B23" s="20" t="s">
        <v>19</v>
      </c>
      <c r="C23" s="23">
        <f t="shared" ref="C23:P23" si="10">C22/(C19-C20)</f>
        <v>0.99131598524128706</v>
      </c>
      <c r="D23" s="23">
        <f t="shared" si="10"/>
        <v>0.98927653407325467</v>
      </c>
      <c r="E23" s="23">
        <f t="shared" si="10"/>
        <v>0.9913338125064175</v>
      </c>
      <c r="F23" s="23">
        <f t="shared" si="10"/>
        <v>0.97470904207699194</v>
      </c>
      <c r="G23" s="23">
        <f t="shared" si="10"/>
        <v>0.98309479710388958</v>
      </c>
      <c r="H23" s="23">
        <f t="shared" si="10"/>
        <v>0.98020815560484564</v>
      </c>
      <c r="I23" s="23">
        <f t="shared" si="10"/>
        <v>0.96454634571397446</v>
      </c>
      <c r="J23" s="24">
        <f t="shared" si="10"/>
        <v>0.95881951962789203</v>
      </c>
      <c r="K23" s="24">
        <f t="shared" si="10"/>
        <v>0.95481927710843373</v>
      </c>
      <c r="L23" s="24">
        <f t="shared" si="10"/>
        <v>0.97574608885605063</v>
      </c>
      <c r="M23" s="24">
        <f t="shared" si="10"/>
        <v>0.94528179363614617</v>
      </c>
      <c r="N23" s="24">
        <f t="shared" si="10"/>
        <v>0.98646572840121227</v>
      </c>
      <c r="O23" s="24">
        <f t="shared" si="10"/>
        <v>0.95328124999999997</v>
      </c>
      <c r="P23" s="24">
        <f t="shared" si="10"/>
        <v>0.94737792545507082</v>
      </c>
      <c r="Q23" s="24">
        <f>Q22/(Q19-Q20)</f>
        <v>0.95469344820677216</v>
      </c>
      <c r="R23" s="24">
        <f t="shared" ref="R23:S23" si="11">R22/(R19-R20)</f>
        <v>0.95409332488175924</v>
      </c>
      <c r="S23" s="24">
        <f t="shared" si="11"/>
        <v>0.95375623593856984</v>
      </c>
      <c r="T23" s="24">
        <f t="shared" ref="T23" si="12">T22/(T19-T20)</f>
        <v>0.96553036610604948</v>
      </c>
    </row>
    <row r="24" spans="2:20" x14ac:dyDescent="0.25">
      <c r="B24" s="13" t="s">
        <v>16</v>
      </c>
      <c r="C24" s="25">
        <f>C8+C10+C11</f>
        <v>22030</v>
      </c>
      <c r="D24" s="25">
        <f t="shared" ref="D24:Q24" si="13">D8+D10+D11</f>
        <v>23469</v>
      </c>
      <c r="E24" s="25">
        <f t="shared" si="13"/>
        <v>13574</v>
      </c>
      <c r="F24" s="25">
        <f t="shared" si="13"/>
        <v>7033</v>
      </c>
      <c r="G24" s="25">
        <f t="shared" si="13"/>
        <v>7538</v>
      </c>
      <c r="H24" s="25">
        <f t="shared" si="13"/>
        <v>3893</v>
      </c>
      <c r="I24" s="25">
        <f t="shared" si="13"/>
        <v>3767</v>
      </c>
      <c r="J24" s="26">
        <f t="shared" si="13"/>
        <v>5385</v>
      </c>
      <c r="K24" s="26">
        <f t="shared" si="13"/>
        <v>5474</v>
      </c>
      <c r="L24" s="26">
        <f t="shared" si="13"/>
        <v>6710</v>
      </c>
      <c r="M24" s="26">
        <f t="shared" si="13"/>
        <v>6328</v>
      </c>
      <c r="N24" s="26">
        <f t="shared" si="13"/>
        <v>5420</v>
      </c>
      <c r="O24" s="26">
        <f t="shared" si="13"/>
        <v>5593</v>
      </c>
      <c r="P24" s="26">
        <f t="shared" si="13"/>
        <v>5625</v>
      </c>
      <c r="Q24" s="26">
        <f t="shared" si="13"/>
        <v>7239</v>
      </c>
      <c r="R24" s="26">
        <f t="shared" ref="R24:S24" si="14">R8+R10+R11</f>
        <v>6939</v>
      </c>
      <c r="S24" s="26">
        <f t="shared" si="14"/>
        <v>5966</v>
      </c>
      <c r="T24" s="26">
        <f t="shared" ref="T24" si="15">T8+T10+T11</f>
        <v>3723</v>
      </c>
    </row>
    <row r="25" spans="2:20" x14ac:dyDescent="0.25">
      <c r="B25" s="13" t="s">
        <v>14</v>
      </c>
      <c r="C25" s="25">
        <f>C13+C15</f>
        <v>3774</v>
      </c>
      <c r="D25" s="25">
        <f t="shared" ref="D25:Q25" si="16">D13+D15</f>
        <v>4747</v>
      </c>
      <c r="E25" s="25">
        <f t="shared" si="16"/>
        <v>3518</v>
      </c>
      <c r="F25" s="25">
        <f t="shared" si="16"/>
        <v>2320</v>
      </c>
      <c r="G25" s="25">
        <f t="shared" si="16"/>
        <v>1999</v>
      </c>
      <c r="H25" s="25">
        <f t="shared" si="16"/>
        <v>1226</v>
      </c>
      <c r="I25" s="25">
        <f t="shared" si="16"/>
        <v>1175</v>
      </c>
      <c r="J25" s="26">
        <f t="shared" si="16"/>
        <v>1687</v>
      </c>
      <c r="K25" s="26">
        <f t="shared" si="16"/>
        <v>1663</v>
      </c>
      <c r="L25" s="26">
        <f t="shared" si="16"/>
        <v>2069</v>
      </c>
      <c r="M25" s="26">
        <f t="shared" si="16"/>
        <v>1898</v>
      </c>
      <c r="N25" s="26">
        <f t="shared" si="16"/>
        <v>1752</v>
      </c>
      <c r="O25" s="26">
        <f t="shared" si="16"/>
        <v>2071</v>
      </c>
      <c r="P25" s="26">
        <f t="shared" si="16"/>
        <v>2051</v>
      </c>
      <c r="Q25" s="26">
        <f t="shared" si="16"/>
        <v>3131</v>
      </c>
      <c r="R25" s="26">
        <f t="shared" ref="R25:S25" si="17">R13+R15</f>
        <v>3770</v>
      </c>
      <c r="S25" s="26">
        <f t="shared" si="17"/>
        <v>4577</v>
      </c>
      <c r="T25" s="26">
        <f t="shared" ref="T25" si="18">T13+T15</f>
        <v>11709</v>
      </c>
    </row>
    <row r="26" spans="2:20" x14ac:dyDescent="0.25">
      <c r="B26" s="13" t="s">
        <v>0</v>
      </c>
      <c r="C26" s="25">
        <f>C22-C24-C25</f>
        <v>40491</v>
      </c>
      <c r="D26" s="25">
        <f t="shared" ref="D26:Q26" si="19">D22-D24-D25</f>
        <v>44631</v>
      </c>
      <c r="E26" s="25">
        <f t="shared" si="19"/>
        <v>31181</v>
      </c>
      <c r="F26" s="25">
        <f t="shared" si="19"/>
        <v>21132</v>
      </c>
      <c r="G26" s="25">
        <f t="shared" si="19"/>
        <v>19656</v>
      </c>
      <c r="H26" s="25">
        <f t="shared" si="19"/>
        <v>12116</v>
      </c>
      <c r="I26" s="25">
        <f t="shared" si="19"/>
        <v>12769</v>
      </c>
      <c r="J26" s="26">
        <f t="shared" si="19"/>
        <v>16840</v>
      </c>
      <c r="K26" s="26">
        <f t="shared" si="19"/>
        <v>16638</v>
      </c>
      <c r="L26" s="26">
        <f t="shared" si="19"/>
        <v>21595</v>
      </c>
      <c r="M26" s="26">
        <f t="shared" si="19"/>
        <v>19432</v>
      </c>
      <c r="N26" s="26">
        <f t="shared" si="19"/>
        <v>16589</v>
      </c>
      <c r="O26" s="26">
        <f t="shared" si="19"/>
        <v>16740</v>
      </c>
      <c r="P26" s="26">
        <f t="shared" si="19"/>
        <v>18555</v>
      </c>
      <c r="Q26" s="26">
        <f t="shared" si="19"/>
        <v>27749</v>
      </c>
      <c r="R26" s="26">
        <f t="shared" ref="R26:S26" si="20">R22-R24-R25</f>
        <v>28426</v>
      </c>
      <c r="S26" s="26">
        <f t="shared" si="20"/>
        <v>28458</v>
      </c>
      <c r="T26" s="26">
        <f t="shared" ref="T26" si="21">T22-T24-T25</f>
        <v>25156</v>
      </c>
    </row>
    <row r="27" spans="2:20" x14ac:dyDescent="0.25">
      <c r="B27" s="27"/>
      <c r="C27" s="28"/>
      <c r="D27" s="28"/>
      <c r="E27" s="28"/>
      <c r="F27" s="28"/>
      <c r="G27" s="28"/>
      <c r="H27" s="28"/>
      <c r="I27" s="2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2:20" x14ac:dyDescent="0.25">
      <c r="B28" s="13" t="s">
        <v>16</v>
      </c>
      <c r="C28" s="18">
        <f>C24/C22</f>
        <v>0.33230258692209064</v>
      </c>
      <c r="D28" s="18">
        <f t="shared" ref="D28:Q28" si="22">D24/D22</f>
        <v>0.32216838030392464</v>
      </c>
      <c r="E28" s="18">
        <f t="shared" si="22"/>
        <v>0.28119238497710936</v>
      </c>
      <c r="F28" s="18">
        <f t="shared" si="22"/>
        <v>0.23070362473347547</v>
      </c>
      <c r="G28" s="18">
        <f t="shared" si="22"/>
        <v>0.25821258520878293</v>
      </c>
      <c r="H28" s="18">
        <f t="shared" si="22"/>
        <v>0.22587757470263997</v>
      </c>
      <c r="I28" s="18">
        <f t="shared" si="22"/>
        <v>0.21269267686748347</v>
      </c>
      <c r="J28" s="29">
        <f t="shared" si="22"/>
        <v>0.22520073603211777</v>
      </c>
      <c r="K28" s="29">
        <f t="shared" si="22"/>
        <v>0.23024185068349107</v>
      </c>
      <c r="L28" s="29">
        <f t="shared" si="22"/>
        <v>0.2209126226377823</v>
      </c>
      <c r="M28" s="29">
        <f t="shared" si="22"/>
        <v>0.22879456215199942</v>
      </c>
      <c r="N28" s="29">
        <f t="shared" si="22"/>
        <v>0.22810487774083582</v>
      </c>
      <c r="O28" s="29">
        <f t="shared" si="22"/>
        <v>0.22918374037043107</v>
      </c>
      <c r="P28" s="29">
        <f t="shared" si="22"/>
        <v>0.21444092867218176</v>
      </c>
      <c r="Q28" s="29">
        <f t="shared" si="22"/>
        <v>0.18990529657126368</v>
      </c>
      <c r="R28" s="29">
        <f t="shared" ref="R28:S28" si="23">R24/R22</f>
        <v>0.17730931391337676</v>
      </c>
      <c r="S28" s="29">
        <f t="shared" si="23"/>
        <v>0.15297043665547036</v>
      </c>
      <c r="T28" s="29">
        <f t="shared" ref="T28" si="24">T24/T22</f>
        <v>9.172661870503597E-2</v>
      </c>
    </row>
    <row r="29" spans="2:20" x14ac:dyDescent="0.25">
      <c r="B29" s="13" t="s">
        <v>14</v>
      </c>
      <c r="C29" s="18">
        <f>C25/C22</f>
        <v>5.6927370088241946E-2</v>
      </c>
      <c r="D29" s="18">
        <f t="shared" ref="D29:Q29" si="25">D25/D22</f>
        <v>6.5163973808118392E-2</v>
      </c>
      <c r="E29" s="18">
        <f t="shared" si="25"/>
        <v>7.2877177718393304E-2</v>
      </c>
      <c r="F29" s="18">
        <f t="shared" si="25"/>
        <v>7.6103001476135801E-2</v>
      </c>
      <c r="G29" s="18">
        <f t="shared" si="25"/>
        <v>6.8475319425889775E-2</v>
      </c>
      <c r="H29" s="18">
        <f t="shared" si="25"/>
        <v>7.1134319698288373E-2</v>
      </c>
      <c r="I29" s="18">
        <f t="shared" si="25"/>
        <v>6.6342950708599177E-2</v>
      </c>
      <c r="J29" s="29">
        <f t="shared" si="25"/>
        <v>7.0550351288056201E-2</v>
      </c>
      <c r="K29" s="29">
        <f t="shared" si="25"/>
        <v>6.9947423764458463E-2</v>
      </c>
      <c r="L29" s="29">
        <f t="shared" si="25"/>
        <v>6.8117468887864616E-2</v>
      </c>
      <c r="M29" s="29">
        <f t="shared" si="25"/>
        <v>6.8623906283896155E-2</v>
      </c>
      <c r="N29" s="29">
        <f t="shared" si="25"/>
        <v>7.3734270443163163E-2</v>
      </c>
      <c r="O29" s="29">
        <f t="shared" si="25"/>
        <v>8.4863137190624494E-2</v>
      </c>
      <c r="P29" s="29">
        <f t="shared" si="25"/>
        <v>7.8189927947847973E-2</v>
      </c>
      <c r="Q29" s="29">
        <f t="shared" si="25"/>
        <v>8.2137516723943441E-2</v>
      </c>
      <c r="R29" s="29">
        <f t="shared" ref="R29:S29" si="26">R25/R22</f>
        <v>9.6333205570461225E-2</v>
      </c>
      <c r="S29" s="29">
        <f t="shared" si="26"/>
        <v>0.11735596523166072</v>
      </c>
      <c r="T29" s="29">
        <f t="shared" ref="T29" si="27">T25/T22</f>
        <v>0.28848428106829604</v>
      </c>
    </row>
    <row r="30" spans="2:20" x14ac:dyDescent="0.25">
      <c r="B30" s="13" t="s">
        <v>0</v>
      </c>
      <c r="C30" s="18">
        <f>C26/C22</f>
        <v>0.61077004298966742</v>
      </c>
      <c r="D30" s="18">
        <f t="shared" ref="D30:Q30" si="28">D26/D22</f>
        <v>0.61266764588795697</v>
      </c>
      <c r="E30" s="18">
        <f t="shared" si="28"/>
        <v>0.64593043730449728</v>
      </c>
      <c r="F30" s="18">
        <f t="shared" si="28"/>
        <v>0.6931933737903887</v>
      </c>
      <c r="G30" s="18">
        <f t="shared" si="28"/>
        <v>0.67331209536532732</v>
      </c>
      <c r="H30" s="18">
        <f t="shared" si="28"/>
        <v>0.70298810559907166</v>
      </c>
      <c r="I30" s="18">
        <f t="shared" si="28"/>
        <v>0.72096437242391731</v>
      </c>
      <c r="J30" s="29">
        <f t="shared" si="28"/>
        <v>0.70424891267982603</v>
      </c>
      <c r="K30" s="29">
        <f t="shared" si="28"/>
        <v>0.69981072555205048</v>
      </c>
      <c r="L30" s="29">
        <f t="shared" si="28"/>
        <v>0.71096990847435304</v>
      </c>
      <c r="M30" s="29">
        <f t="shared" si="28"/>
        <v>0.70258153156410441</v>
      </c>
      <c r="N30" s="29">
        <f t="shared" si="28"/>
        <v>0.69816085181600096</v>
      </c>
      <c r="O30" s="29">
        <f t="shared" si="28"/>
        <v>0.68595312243894446</v>
      </c>
      <c r="P30" s="29">
        <f t="shared" si="28"/>
        <v>0.70736914337997026</v>
      </c>
      <c r="Q30" s="29">
        <f t="shared" si="28"/>
        <v>0.72795718670479292</v>
      </c>
      <c r="R30" s="29">
        <f t="shared" ref="R30:S30" si="29">R26/R22</f>
        <v>0.726357480516162</v>
      </c>
      <c r="S30" s="29">
        <f t="shared" si="29"/>
        <v>0.72967359811286892</v>
      </c>
      <c r="T30" s="29">
        <f t="shared" ref="T30" si="30">T26/T22</f>
        <v>0.619789100226668</v>
      </c>
    </row>
    <row r="31" spans="2:20" x14ac:dyDescent="0.25">
      <c r="B31" s="27" t="s">
        <v>29</v>
      </c>
      <c r="C31" s="30">
        <f t="shared" ref="C31:Q31" si="31">C24/C18</f>
        <v>5.4565285208881882E-2</v>
      </c>
      <c r="D31" s="30">
        <f t="shared" si="31"/>
        <v>5.1274570331029508E-2</v>
      </c>
      <c r="E31" s="30">
        <f t="shared" si="31"/>
        <v>4.2261721291825059E-2</v>
      </c>
      <c r="F31" s="30">
        <f t="shared" si="31"/>
        <v>3.4249263735790673E-2</v>
      </c>
      <c r="G31" s="30">
        <f t="shared" si="31"/>
        <v>3.6777907884465263E-2</v>
      </c>
      <c r="H31" s="30">
        <f t="shared" si="31"/>
        <v>3.2998852287541812E-2</v>
      </c>
      <c r="I31" s="30">
        <f t="shared" si="31"/>
        <v>3.1596729440737048E-2</v>
      </c>
      <c r="J31" s="31">
        <f t="shared" si="31"/>
        <v>3.3405541411705146E-2</v>
      </c>
      <c r="K31" s="31">
        <f t="shared" si="31"/>
        <v>3.3085504330308657E-2</v>
      </c>
      <c r="L31" s="31">
        <f t="shared" si="31"/>
        <v>2.9845728718160644E-2</v>
      </c>
      <c r="M31" s="31">
        <f t="shared" si="31"/>
        <v>3.0843918464432983E-2</v>
      </c>
      <c r="N31" s="31">
        <f t="shared" si="31"/>
        <v>2.749468622069812E-2</v>
      </c>
      <c r="O31" s="31">
        <f t="shared" si="31"/>
        <v>3.4040558963871849E-2</v>
      </c>
      <c r="P31" s="31">
        <f t="shared" si="31"/>
        <v>2.8477407923047714E-2</v>
      </c>
      <c r="Q31" s="31">
        <f t="shared" si="31"/>
        <v>3.2844380521136279E-2</v>
      </c>
      <c r="R31" s="31">
        <f>R24/R18</f>
        <v>3.2382863543027815E-2</v>
      </c>
      <c r="S31" s="31">
        <f t="shared" ref="S31:T31" si="32">S24/S18</f>
        <v>3.1562463628572339E-2</v>
      </c>
      <c r="T31" s="31">
        <f t="shared" si="32"/>
        <v>1.6905360856574611E-2</v>
      </c>
    </row>
    <row r="32" spans="2:20" hidden="1" x14ac:dyDescent="0.25">
      <c r="B32" s="32" t="s">
        <v>26</v>
      </c>
      <c r="C32" s="33">
        <v>5.8</v>
      </c>
      <c r="D32" s="18">
        <v>5.61</v>
      </c>
      <c r="E32" s="18">
        <v>5.5</v>
      </c>
      <c r="F32" s="18">
        <v>5.56</v>
      </c>
      <c r="G32" s="18">
        <v>5.6</v>
      </c>
      <c r="H32" s="18">
        <v>5.4</v>
      </c>
      <c r="I32" s="18">
        <v>5.4</v>
      </c>
      <c r="J32" s="34">
        <v>5.4</v>
      </c>
      <c r="K32" s="34">
        <v>5.3</v>
      </c>
      <c r="L32" s="34">
        <v>5.63</v>
      </c>
      <c r="M32" s="35">
        <f>SUM(M18/M19)</f>
        <v>5.5025345313128602</v>
      </c>
      <c r="N32" s="35">
        <f t="shared" ref="N32:Q32" si="33">SUM(N18/N19)</f>
        <v>5.7997881667598339</v>
      </c>
      <c r="O32" s="35">
        <f t="shared" si="33"/>
        <v>4.9445965873183066</v>
      </c>
      <c r="P32" s="35">
        <f t="shared" si="33"/>
        <v>5.3967104723914643</v>
      </c>
      <c r="Q32" s="34">
        <f t="shared" si="33"/>
        <v>3.8950093662743437</v>
      </c>
      <c r="R32" s="34">
        <f t="shared" ref="R32:S32" si="34">SUM(R18/R19)</f>
        <v>3.8090159271899888</v>
      </c>
      <c r="S32" s="34">
        <f t="shared" si="34"/>
        <v>3.8929461435485533</v>
      </c>
      <c r="T32" s="34">
        <f t="shared" ref="T32" si="35">SUM(T18/T19)</f>
        <v>4.4022308399632193</v>
      </c>
    </row>
    <row r="33" spans="2:20" hidden="1" x14ac:dyDescent="0.25">
      <c r="B33" s="27"/>
      <c r="C33" s="36"/>
      <c r="D33" s="28"/>
      <c r="E33" s="28"/>
      <c r="F33" s="28"/>
      <c r="G33" s="28"/>
      <c r="H33" s="28"/>
      <c r="I33" s="28"/>
      <c r="J33" s="27"/>
      <c r="K33" s="27"/>
      <c r="L33" s="27"/>
      <c r="M33" s="43">
        <f>AVERAGE(M32:P32)</f>
        <v>5.4109074394456167</v>
      </c>
      <c r="N33" s="44"/>
      <c r="O33" s="44"/>
      <c r="P33" s="44"/>
      <c r="Q33" s="27"/>
      <c r="R33" s="27"/>
      <c r="S33" s="27"/>
      <c r="T33" s="27"/>
    </row>
    <row r="34" spans="2:20" x14ac:dyDescent="0.25">
      <c r="B34" s="27" t="s">
        <v>30</v>
      </c>
      <c r="C34" s="30">
        <f>100%-C31</f>
        <v>0.94543471479111807</v>
      </c>
      <c r="D34" s="30">
        <f t="shared" ref="D34:Q34" si="36">100%-D31</f>
        <v>0.94872542966897044</v>
      </c>
      <c r="E34" s="30">
        <f t="shared" si="36"/>
        <v>0.95773827870817496</v>
      </c>
      <c r="F34" s="30">
        <f t="shared" si="36"/>
        <v>0.96575073626420938</v>
      </c>
      <c r="G34" s="30">
        <f t="shared" si="36"/>
        <v>0.96322209211553478</v>
      </c>
      <c r="H34" s="30">
        <f t="shared" si="36"/>
        <v>0.96700114771245815</v>
      </c>
      <c r="I34" s="30">
        <f t="shared" si="36"/>
        <v>0.9684032705592629</v>
      </c>
      <c r="J34" s="31">
        <f t="shared" si="36"/>
        <v>0.96659445858829485</v>
      </c>
      <c r="K34" s="31">
        <f t="shared" si="36"/>
        <v>0.96691449566969134</v>
      </c>
      <c r="L34" s="31">
        <f t="shared" si="36"/>
        <v>0.9701542712818394</v>
      </c>
      <c r="M34" s="31">
        <f t="shared" si="36"/>
        <v>0.96915608153556698</v>
      </c>
      <c r="N34" s="31">
        <f t="shared" si="36"/>
        <v>0.97250531377930183</v>
      </c>
      <c r="O34" s="31">
        <f t="shared" si="36"/>
        <v>0.96595944103612819</v>
      </c>
      <c r="P34" s="31">
        <f t="shared" si="36"/>
        <v>0.97152259207695224</v>
      </c>
      <c r="Q34" s="31">
        <f t="shared" si="36"/>
        <v>0.96715561947886375</v>
      </c>
      <c r="R34" s="31">
        <f t="shared" ref="R34:S34" si="37">100%-R31</f>
        <v>0.96761713645697223</v>
      </c>
      <c r="S34" s="31">
        <f t="shared" si="37"/>
        <v>0.96843753637142771</v>
      </c>
      <c r="T34" s="31">
        <f t="shared" ref="T34" si="38">100%-T31</f>
        <v>0.98309463914342543</v>
      </c>
    </row>
    <row r="35" spans="2:20" x14ac:dyDescent="0.25">
      <c r="D35" s="8"/>
      <c r="E35" s="8"/>
    </row>
    <row r="36" spans="2:20" x14ac:dyDescent="0.25">
      <c r="D36" s="3"/>
      <c r="E36" s="3"/>
      <c r="F36" s="7"/>
    </row>
    <row r="37" spans="2:20" x14ac:dyDescent="0.25">
      <c r="D37" s="6"/>
      <c r="E37" s="6"/>
      <c r="F37" s="7"/>
    </row>
    <row r="38" spans="2:20" x14ac:dyDescent="0.25">
      <c r="M38" s="6"/>
    </row>
    <row r="40" spans="2:20" x14ac:dyDescent="0.25">
      <c r="E40" s="4" t="s">
        <v>20</v>
      </c>
    </row>
    <row r="41" spans="2:20" x14ac:dyDescent="0.25">
      <c r="E41" s="2" t="s">
        <v>21</v>
      </c>
    </row>
    <row r="42" spans="2:20" x14ac:dyDescent="0.25">
      <c r="E42" s="2" t="s">
        <v>22</v>
      </c>
    </row>
    <row r="43" spans="2:20" x14ac:dyDescent="0.25">
      <c r="E43" s="2" t="s">
        <v>23</v>
      </c>
      <c r="I43" s="37">
        <f>85.81-22.03</f>
        <v>63.78</v>
      </c>
    </row>
    <row r="44" spans="2:20" x14ac:dyDescent="0.25">
      <c r="E44" s="2" t="s">
        <v>24</v>
      </c>
    </row>
    <row r="45" spans="2:20" x14ac:dyDescent="0.25">
      <c r="E45" s="2" t="s">
        <v>25</v>
      </c>
    </row>
    <row r="47" spans="2:20" x14ac:dyDescent="0.25">
      <c r="C47" s="2"/>
    </row>
    <row r="48" spans="2:20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</sheetData>
  <mergeCells count="2">
    <mergeCell ref="C4:T4"/>
    <mergeCell ref="M33:P33"/>
  </mergeCells>
  <pageMargins left="0.7" right="0.7" top="0.75" bottom="0.75" header="0.3" footer="0.3"/>
  <pageSetup paperSize="9" orientation="portrait" r:id="rId1"/>
  <ignoredErrors>
    <ignoredError sqref="Q22:T22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7EA6812C564946BD56B35260AB7BA3" ma:contentTypeVersion="14" ma:contentTypeDescription="Create a new document." ma:contentTypeScope="" ma:versionID="247f281a4183bf42d389c54cf794dae7">
  <xsd:schema xmlns:xsd="http://www.w3.org/2001/XMLSchema" xmlns:xs="http://www.w3.org/2001/XMLSchema" xmlns:p="http://schemas.microsoft.com/office/2006/metadata/properties" xmlns:ns3="652cfe0a-b399-4284-8837-11acdcdecba2" xmlns:ns4="e71736e6-404b-4c77-bf66-3a6aed6adfd3" targetNamespace="http://schemas.microsoft.com/office/2006/metadata/properties" ma:root="true" ma:fieldsID="b3e5531b29de5a0fe469067845381dc1" ns3:_="" ns4:_="">
    <xsd:import namespace="652cfe0a-b399-4284-8837-11acdcdecba2"/>
    <xsd:import namespace="e71736e6-404b-4c77-bf66-3a6aed6adf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cfe0a-b399-4284-8837-11acdcdecb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736e6-404b-4c77-bf66-3a6aed6adfd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411148-267C-470E-A03A-756635F2F33D}">
  <ds:schemaRefs>
    <ds:schemaRef ds:uri="e71736e6-404b-4c77-bf66-3a6aed6adfd3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652cfe0a-b399-4284-8837-11acdcdecba2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D7545FE-7E72-4154-8EFF-17280FDC5B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FB4B4-7D4F-4C9F-BEB4-F3D993758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2cfe0a-b399-4284-8837-11acdcdecba2"/>
    <ds:schemaRef ds:uri="e71736e6-404b-4c77-bf66-3a6aed6ad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SW6 Traffic Congestion and Pollution Reduction scheme PCN Enforcement Data</dc:title>
  <dc:creator>Turnerberg Oscar</dc:creator>
  <cp:lastModifiedBy>Kamen Sarah: H&amp;F</cp:lastModifiedBy>
  <dcterms:created xsi:type="dcterms:W3CDTF">2021-10-12T10:06:00Z</dcterms:created>
  <dcterms:modified xsi:type="dcterms:W3CDTF">2022-02-16T15:29:09Z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0x010100847EA6812C564946BD56B35260AB7BA3</vt:lpwstr>
  </property>
</Properties>
</file>